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我的雲端硬碟\媒體圖書館\課程講義原稿\"/>
    </mc:Choice>
  </mc:AlternateContent>
  <bookViews>
    <workbookView xWindow="0" yWindow="0" windowWidth="17205" windowHeight="1177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74" i="1"/>
  <c r="C75" i="1"/>
  <c r="C72" i="1"/>
  <c r="C18" i="1" l="1"/>
  <c r="C10" i="1"/>
  <c r="C21" i="1"/>
  <c r="C17" i="1"/>
  <c r="C27" i="1" s="1"/>
  <c r="C16" i="1"/>
  <c r="C26" i="1" s="1"/>
  <c r="C53" i="1" l="1"/>
  <c r="C52" i="1"/>
  <c r="C51" i="1"/>
  <c r="C36" i="1"/>
  <c r="C41" i="1" s="1"/>
  <c r="C54" i="1"/>
  <c r="C35" i="1"/>
  <c r="C40" i="1" s="1"/>
  <c r="C34" i="1"/>
  <c r="C39" i="1" s="1"/>
  <c r="C33" i="1"/>
  <c r="C38" i="1" s="1"/>
  <c r="C46" i="1" s="1"/>
  <c r="C23" i="1"/>
  <c r="C44" i="1" s="1"/>
  <c r="C25" i="1"/>
  <c r="C32" i="1" s="1"/>
  <c r="C22" i="1"/>
  <c r="C43" i="1" s="1"/>
  <c r="C24" i="1"/>
  <c r="C31" i="1" s="1"/>
  <c r="C20" i="1"/>
  <c r="C19" i="1"/>
  <c r="C47" i="1" l="1"/>
  <c r="C56" i="1"/>
  <c r="C67" i="1" s="1"/>
  <c r="C48" i="1"/>
  <c r="C58" i="1" s="1"/>
  <c r="C69" i="1" s="1"/>
  <c r="C49" i="1"/>
  <c r="C59" i="1" s="1"/>
  <c r="C70" i="1" s="1"/>
  <c r="C57" i="1"/>
  <c r="C68" i="1" s="1"/>
  <c r="C30" i="1"/>
  <c r="C29" i="1"/>
</calcChain>
</file>

<file path=xl/sharedStrings.xml><?xml version="1.0" encoding="utf-8"?>
<sst xmlns="http://schemas.openxmlformats.org/spreadsheetml/2006/main" count="95" uniqueCount="87">
  <si>
    <t>熱負載(RT)</t>
    <phoneticPr fontId="1" type="noConversion"/>
  </si>
  <si>
    <t>冰水單位流量(Lpm/RT)</t>
    <phoneticPr fontId="1" type="noConversion"/>
  </si>
  <si>
    <t>冷卻水單位流量(Lpm/RT)</t>
    <phoneticPr fontId="1" type="noConversion"/>
  </si>
  <si>
    <t>冰水泵浦最低能效(kW/RT)  &lt;</t>
    <phoneticPr fontId="1" type="noConversion"/>
  </si>
  <si>
    <t>冷卻水泵浦最低能效(kW/RT)  &lt;</t>
    <phoneticPr fontId="1" type="noConversion"/>
  </si>
  <si>
    <t>冷卻水泵最大耗電功(kW)  &lt;</t>
    <phoneticPr fontId="1" type="noConversion"/>
  </si>
  <si>
    <t>冰水管路一次側最高揚程(m)</t>
    <phoneticPr fontId="1" type="noConversion"/>
  </si>
  <si>
    <t>馬達極數(poles)</t>
    <phoneticPr fontId="1" type="noConversion"/>
  </si>
  <si>
    <t>泵浦轉速(rpm)</t>
    <phoneticPr fontId="1" type="noConversion"/>
  </si>
  <si>
    <t>基本
規格</t>
    <phoneticPr fontId="1" type="noConversion"/>
  </si>
  <si>
    <t>流量計算</t>
    <phoneticPr fontId="1" type="noConversion"/>
  </si>
  <si>
    <t>冰水泵最大耗電功，一次二次和(kW)  &lt;</t>
    <phoneticPr fontId="1" type="noConversion"/>
  </si>
  <si>
    <t>冷卻水管路最高總揚程(m)</t>
    <phoneticPr fontId="1" type="noConversion"/>
  </si>
  <si>
    <t>冷卻塔位差C0(m)</t>
    <phoneticPr fontId="1" type="noConversion"/>
  </si>
  <si>
    <r>
      <t>溫差(</t>
    </r>
    <r>
      <rPr>
        <sz val="14"/>
        <color theme="1"/>
        <rFont val="新細明體"/>
        <family val="1"/>
        <charset val="136"/>
      </rPr>
      <t>℃</t>
    </r>
    <r>
      <rPr>
        <sz val="14"/>
        <color theme="1"/>
        <rFont val="新細明體"/>
        <family val="1"/>
        <charset val="136"/>
        <scheme val="minor"/>
      </rPr>
      <t>)</t>
    </r>
    <phoneticPr fontId="1" type="noConversion"/>
  </si>
  <si>
    <t>一次泵比速率</t>
    <phoneticPr fontId="1" type="noConversion"/>
  </si>
  <si>
    <t>二次泵比速率</t>
    <phoneticPr fontId="1" type="noConversion"/>
  </si>
  <si>
    <t>冷卻泵比速率</t>
    <phoneticPr fontId="1" type="noConversion"/>
  </si>
  <si>
    <t>冰水流量(Lpm)</t>
    <phoneticPr fontId="1" type="noConversion"/>
  </si>
  <si>
    <t>冷卻水流量(Lpm)</t>
    <phoneticPr fontId="1" type="noConversion"/>
  </si>
  <si>
    <t>冰水流量(cmh)</t>
    <phoneticPr fontId="1" type="noConversion"/>
  </si>
  <si>
    <t>冷卻水流量(cmh)</t>
    <phoneticPr fontId="1" type="noConversion"/>
  </si>
  <si>
    <t>流量換算
cmh</t>
    <phoneticPr fontId="1" type="noConversion"/>
  </si>
  <si>
    <t>流量換算
cmm</t>
    <phoneticPr fontId="1" type="noConversion"/>
  </si>
  <si>
    <t>冰水流量(cmm)</t>
    <phoneticPr fontId="1" type="noConversion"/>
  </si>
  <si>
    <t>冷卻水流量(cmm)</t>
    <phoneticPr fontId="1" type="noConversion"/>
  </si>
  <si>
    <t>比速率
計算Ns
cmm</t>
    <phoneticPr fontId="1" type="noConversion"/>
  </si>
  <si>
    <t>冰水泵總比速率</t>
    <phoneticPr fontId="1" type="noConversion"/>
  </si>
  <si>
    <t>比速率
計算Ns
cms</t>
    <phoneticPr fontId="1" type="noConversion"/>
  </si>
  <si>
    <t>流量換算
cms</t>
    <phoneticPr fontId="1" type="noConversion"/>
  </si>
  <si>
    <t>冰水流量(cms)</t>
    <phoneticPr fontId="1" type="noConversion"/>
  </si>
  <si>
    <t>冷卻水流量(cms)</t>
    <phoneticPr fontId="1" type="noConversion"/>
  </si>
  <si>
    <t>冰水管路二次側揚程(m)</t>
    <phoneticPr fontId="1" type="noConversion"/>
  </si>
  <si>
    <t>冰水管路最高總揚程(m)</t>
    <phoneticPr fontId="1" type="noConversion"/>
  </si>
  <si>
    <t>一次泵效率</t>
    <phoneticPr fontId="1" type="noConversion"/>
  </si>
  <si>
    <t>二次泵效率</t>
    <phoneticPr fontId="1" type="noConversion"/>
  </si>
  <si>
    <t>冰水泵總效率</t>
    <phoneticPr fontId="1" type="noConversion"/>
  </si>
  <si>
    <t>冷卻泵效率</t>
    <phoneticPr fontId="1" type="noConversion"/>
  </si>
  <si>
    <t>對數計算
Ln(Ns)
cms</t>
    <phoneticPr fontId="1" type="noConversion"/>
  </si>
  <si>
    <t>一次泵比速率對數</t>
    <phoneticPr fontId="1" type="noConversion"/>
  </si>
  <si>
    <t>二次泵比速率對數</t>
    <phoneticPr fontId="1" type="noConversion"/>
  </si>
  <si>
    <t>冷卻泵比速率對數</t>
    <phoneticPr fontId="1" type="noConversion"/>
  </si>
  <si>
    <t>冰水泵總比速率對數</t>
    <phoneticPr fontId="1" type="noConversion"/>
  </si>
  <si>
    <t>流量對數
Ln(Q)cmh</t>
    <phoneticPr fontId="1" type="noConversion"/>
  </si>
  <si>
    <t>冰水流量(cmh)對數</t>
    <phoneticPr fontId="1" type="noConversion"/>
  </si>
  <si>
    <t>冷卻水流量(cmh)對數</t>
    <phoneticPr fontId="1" type="noConversion"/>
  </si>
  <si>
    <t>機型</t>
    <phoneticPr fontId="1" type="noConversion"/>
  </si>
  <si>
    <t>C值</t>
    <phoneticPr fontId="1" type="noConversion"/>
  </si>
  <si>
    <t>ESOB-1450</t>
    <phoneticPr fontId="1" type="noConversion"/>
  </si>
  <si>
    <t>ESOB-2900</t>
    <phoneticPr fontId="1" type="noConversion"/>
  </si>
  <si>
    <t>ESCC-1450</t>
    <phoneticPr fontId="1" type="noConversion"/>
  </si>
  <si>
    <t>ESCC-2900</t>
    <phoneticPr fontId="1" type="noConversion"/>
  </si>
  <si>
    <t>ESCCI-1450</t>
    <phoneticPr fontId="1" type="noConversion"/>
  </si>
  <si>
    <t>ESCCI-2900</t>
    <phoneticPr fontId="1" type="noConversion"/>
  </si>
  <si>
    <t>MS-1450</t>
    <phoneticPr fontId="1" type="noConversion"/>
  </si>
  <si>
    <t>MS-2900</t>
    <phoneticPr fontId="1" type="noConversion"/>
  </si>
  <si>
    <t>MSS-2900</t>
    <phoneticPr fontId="1" type="noConversion"/>
  </si>
  <si>
    <t>一次泵流功</t>
    <phoneticPr fontId="1" type="noConversion"/>
  </si>
  <si>
    <t>二次泵流功</t>
    <phoneticPr fontId="1" type="noConversion"/>
  </si>
  <si>
    <t>冰水泵總流功</t>
    <phoneticPr fontId="1" type="noConversion"/>
  </si>
  <si>
    <t>冷卻泵流功</t>
    <phoneticPr fontId="1" type="noConversion"/>
  </si>
  <si>
    <t>流功計算
(kW)</t>
    <phoneticPr fontId="1" type="noConversion"/>
  </si>
  <si>
    <t>歐盟
能效計算
%</t>
    <phoneticPr fontId="1" type="noConversion"/>
  </si>
  <si>
    <t>軸功計算
(kW)</t>
    <phoneticPr fontId="1" type="noConversion"/>
  </si>
  <si>
    <t>一次泵軸功</t>
    <phoneticPr fontId="1" type="noConversion"/>
  </si>
  <si>
    <t>二次泵軸功</t>
    <phoneticPr fontId="1" type="noConversion"/>
  </si>
  <si>
    <t>冰水泵總軸功</t>
    <phoneticPr fontId="1" type="noConversion"/>
  </si>
  <si>
    <t>冷卻泵軸功</t>
    <phoneticPr fontId="1" type="noConversion"/>
  </si>
  <si>
    <t>IE3馬達
效率%</t>
    <phoneticPr fontId="1" type="noConversion"/>
  </si>
  <si>
    <t>一次泵馬達效率</t>
    <phoneticPr fontId="1" type="noConversion"/>
  </si>
  <si>
    <t>二次泵馬達效率</t>
    <phoneticPr fontId="1" type="noConversion"/>
  </si>
  <si>
    <t>冰水泵總馬達效率</t>
    <phoneticPr fontId="1" type="noConversion"/>
  </si>
  <si>
    <t>冷卻泵馬達效率</t>
    <phoneticPr fontId="1" type="noConversion"/>
  </si>
  <si>
    <t>一次泵最大耗電功(kW)  &lt;</t>
    <phoneticPr fontId="1" type="noConversion"/>
  </si>
  <si>
    <t>二次泵最大耗電功(kW)  &lt;</t>
    <phoneticPr fontId="1" type="noConversion"/>
  </si>
  <si>
    <t>IE3馬達
耗電功(kW)</t>
    <phoneticPr fontId="1" type="noConversion"/>
  </si>
  <si>
    <t>一次泵馬達耗電功</t>
    <phoneticPr fontId="1" type="noConversion"/>
  </si>
  <si>
    <t>二次泵馬達耗電功</t>
    <phoneticPr fontId="1" type="noConversion"/>
  </si>
  <si>
    <t>冰水泵總馬達耗電功</t>
    <phoneticPr fontId="1" type="noConversion"/>
  </si>
  <si>
    <t>冷卻泵馬達耗電功</t>
    <phoneticPr fontId="1" type="noConversion"/>
  </si>
  <si>
    <t>KW</t>
    <phoneticPr fontId="1" type="noConversion"/>
  </si>
  <si>
    <t>效率</t>
    <phoneticPr fontId="1" type="noConversion"/>
  </si>
  <si>
    <t>極數</t>
    <phoneticPr fontId="1" type="noConversion"/>
  </si>
  <si>
    <t>耗電功
估算</t>
    <phoneticPr fontId="1" type="noConversion"/>
  </si>
  <si>
    <t>估算值</t>
    <phoneticPr fontId="1" type="noConversion"/>
  </si>
  <si>
    <t>東元AEFHF感應馬達</t>
    <phoneticPr fontId="1" type="noConversion"/>
  </si>
  <si>
    <t>泵浦
耗電比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</si>
</sst>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_ "/>
    <numFmt numFmtId="178" formatCode="0.000_ 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>
      <alignment vertical="center"/>
    </xf>
    <xf numFmtId="178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39</xdr:row>
      <xdr:rowOff>161925</xdr:rowOff>
    </xdr:from>
    <xdr:to>
      <xdr:col>13</xdr:col>
      <xdr:colOff>654353</xdr:colOff>
      <xdr:row>43</xdr:row>
      <xdr:rowOff>127704</xdr:rowOff>
    </xdr:to>
    <xdr:grpSp>
      <xdr:nvGrpSpPr>
        <xdr:cNvPr id="5" name="组合 1">
          <a:extLst>
            <a:ext uri="{FF2B5EF4-FFF2-40B4-BE49-F238E27FC236}">
              <a16:creationId xmlns:a16="http://schemas.microsoft.com/office/drawing/2014/main" id="{B7F81F73-BA6C-4DA6-A239-AEC85B15A237}"/>
            </a:ext>
          </a:extLst>
        </xdr:cNvPr>
        <xdr:cNvGrpSpPr/>
      </xdr:nvGrpSpPr>
      <xdr:grpSpPr>
        <a:xfrm>
          <a:off x="5743575" y="9734550"/>
          <a:ext cx="6883703" cy="927804"/>
          <a:chOff x="2549072" y="20437929"/>
          <a:chExt cx="6053365" cy="430892"/>
        </a:xfrm>
      </xdr:grpSpPr>
      <xdr:pic>
        <xdr:nvPicPr>
          <xdr:cNvPr id="6" name="图片 2">
            <a:extLst>
              <a:ext uri="{FF2B5EF4-FFF2-40B4-BE49-F238E27FC236}">
                <a16:creationId xmlns:a16="http://schemas.microsoft.com/office/drawing/2014/main" id="{470B9D81-0419-F162-DED4-41EF157B26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49072" y="20437929"/>
            <a:ext cx="6053365" cy="2558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图片 3">
            <a:extLst>
              <a:ext uri="{FF2B5EF4-FFF2-40B4-BE49-F238E27FC236}">
                <a16:creationId xmlns:a16="http://schemas.microsoft.com/office/drawing/2014/main" id="{0224E046-BD52-E0E0-F037-B6671424CE3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37214" y="20646571"/>
            <a:ext cx="2355850" cy="22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topLeftCell="A55" workbookViewId="0">
      <selection activeCell="G14" sqref="G14"/>
    </sheetView>
  </sheetViews>
  <sheetFormatPr defaultRowHeight="16.5" x14ac:dyDescent="0.25"/>
  <cols>
    <col min="1" max="1" width="12.125" customWidth="1"/>
    <col min="2" max="2" width="43" customWidth="1"/>
    <col min="3" max="3" width="12.875" customWidth="1"/>
    <col min="4" max="4" width="4.5" customWidth="1"/>
    <col min="5" max="5" width="10.625" customWidth="1"/>
    <col min="6" max="6" width="11" customWidth="1"/>
  </cols>
  <sheetData>
    <row r="1" spans="1:7" ht="19.5" x14ac:dyDescent="0.25">
      <c r="A1" s="3"/>
      <c r="B1" s="3"/>
      <c r="C1" s="3"/>
      <c r="D1" s="3"/>
      <c r="E1" s="3"/>
      <c r="F1" s="3"/>
      <c r="G1" s="3"/>
    </row>
    <row r="2" spans="1:7" ht="19.5" x14ac:dyDescent="0.25">
      <c r="A2" s="24" t="s">
        <v>9</v>
      </c>
      <c r="B2" s="4" t="s">
        <v>0</v>
      </c>
      <c r="C2" s="4">
        <v>600</v>
      </c>
      <c r="D2" s="5"/>
    </row>
    <row r="3" spans="1:7" ht="19.5" x14ac:dyDescent="0.25">
      <c r="A3" s="21"/>
      <c r="B3" s="4" t="s">
        <v>14</v>
      </c>
      <c r="C3" s="4">
        <v>5</v>
      </c>
      <c r="D3" s="5"/>
    </row>
    <row r="4" spans="1:7" ht="19.5" x14ac:dyDescent="0.25">
      <c r="A4" s="21"/>
      <c r="B4" s="4" t="s">
        <v>3</v>
      </c>
      <c r="C4" s="4">
        <v>0.05</v>
      </c>
      <c r="D4" s="5"/>
    </row>
    <row r="5" spans="1:7" ht="19.5" x14ac:dyDescent="0.25">
      <c r="A5" s="21"/>
      <c r="B5" s="4" t="s">
        <v>4</v>
      </c>
      <c r="C5" s="4">
        <v>5.3999999999999999E-2</v>
      </c>
      <c r="D5" s="5"/>
    </row>
    <row r="6" spans="1:7" ht="19.5" x14ac:dyDescent="0.25">
      <c r="A6" s="21"/>
      <c r="B6" s="4" t="s">
        <v>1</v>
      </c>
      <c r="C6" s="4">
        <v>10</v>
      </c>
      <c r="D6" s="5"/>
    </row>
    <row r="7" spans="1:7" ht="19.5" x14ac:dyDescent="0.25">
      <c r="A7" s="21"/>
      <c r="B7" s="4" t="s">
        <v>2</v>
      </c>
      <c r="C7" s="4">
        <v>12.5</v>
      </c>
      <c r="D7" s="5"/>
    </row>
    <row r="8" spans="1:7" ht="19.5" x14ac:dyDescent="0.25">
      <c r="A8" s="21"/>
      <c r="B8" s="4" t="s">
        <v>6</v>
      </c>
      <c r="C8" s="4">
        <v>9</v>
      </c>
      <c r="D8" s="5"/>
    </row>
    <row r="9" spans="1:7" ht="19.5" x14ac:dyDescent="0.25">
      <c r="A9" s="21"/>
      <c r="B9" s="4" t="s">
        <v>32</v>
      </c>
      <c r="C9" s="4">
        <v>13</v>
      </c>
      <c r="D9" s="5"/>
    </row>
    <row r="10" spans="1:7" ht="19.5" x14ac:dyDescent="0.25">
      <c r="A10" s="21"/>
      <c r="B10" s="4" t="s">
        <v>33</v>
      </c>
      <c r="C10" s="4">
        <f>C9+C8</f>
        <v>22</v>
      </c>
      <c r="D10" s="5"/>
    </row>
    <row r="11" spans="1:7" ht="19.5" x14ac:dyDescent="0.25">
      <c r="A11" s="21"/>
      <c r="B11" s="4" t="s">
        <v>12</v>
      </c>
      <c r="C11" s="4">
        <v>19</v>
      </c>
      <c r="D11" s="5"/>
    </row>
    <row r="12" spans="1:7" ht="19.5" customHeight="1" x14ac:dyDescent="0.25">
      <c r="A12" s="21"/>
      <c r="B12" s="4" t="s">
        <v>13</v>
      </c>
      <c r="C12" s="4">
        <v>3</v>
      </c>
      <c r="D12" s="5"/>
    </row>
    <row r="13" spans="1:7" ht="19.5" x14ac:dyDescent="0.25">
      <c r="A13" s="21"/>
      <c r="B13" s="4" t="s">
        <v>7</v>
      </c>
      <c r="C13" s="4">
        <v>6</v>
      </c>
      <c r="D13" s="5"/>
    </row>
    <row r="14" spans="1:7" ht="19.5" x14ac:dyDescent="0.25">
      <c r="A14" s="21"/>
      <c r="B14" s="4" t="s">
        <v>8</v>
      </c>
      <c r="C14" s="4">
        <v>1150</v>
      </c>
      <c r="D14" s="5"/>
      <c r="E14" s="6"/>
      <c r="F14" s="3"/>
      <c r="G14" s="3"/>
    </row>
    <row r="16" spans="1:7" ht="19.5" customHeight="1" x14ac:dyDescent="0.25">
      <c r="A16" s="21" t="s">
        <v>10</v>
      </c>
      <c r="B16" s="7" t="s">
        <v>18</v>
      </c>
      <c r="C16" s="7">
        <f>C6*C2</f>
        <v>6000</v>
      </c>
    </row>
    <row r="17" spans="1:6" ht="19.5" x14ac:dyDescent="0.25">
      <c r="A17" s="21"/>
      <c r="B17" s="7" t="s">
        <v>19</v>
      </c>
      <c r="C17" s="7">
        <f>C7*C2</f>
        <v>7500</v>
      </c>
    </row>
    <row r="18" spans="1:6" ht="19.5" x14ac:dyDescent="0.25">
      <c r="A18" s="20" t="s">
        <v>83</v>
      </c>
      <c r="B18" s="7" t="s">
        <v>11</v>
      </c>
      <c r="C18" s="7">
        <f>C4*C2</f>
        <v>30</v>
      </c>
    </row>
    <row r="19" spans="1:6" ht="19.5" x14ac:dyDescent="0.25">
      <c r="A19" s="21"/>
      <c r="B19" s="7" t="s">
        <v>73</v>
      </c>
      <c r="C19" s="8">
        <f>C18*C8/C10</f>
        <v>12.272727272727273</v>
      </c>
    </row>
    <row r="20" spans="1:6" ht="19.5" x14ac:dyDescent="0.25">
      <c r="A20" s="21"/>
      <c r="B20" s="7" t="s">
        <v>74</v>
      </c>
      <c r="C20" s="8">
        <f>C18*C9/C10</f>
        <v>17.727272727272727</v>
      </c>
    </row>
    <row r="21" spans="1:6" ht="19.5" x14ac:dyDescent="0.25">
      <c r="A21" s="21"/>
      <c r="B21" s="7" t="s">
        <v>5</v>
      </c>
      <c r="C21" s="7">
        <f>C5*C2</f>
        <v>32.4</v>
      </c>
    </row>
    <row r="22" spans="1:6" ht="19.5" x14ac:dyDescent="0.25">
      <c r="A22" s="20" t="s">
        <v>22</v>
      </c>
      <c r="B22" s="7" t="s">
        <v>20</v>
      </c>
      <c r="C22" s="7">
        <f>C16/1000*60</f>
        <v>360</v>
      </c>
    </row>
    <row r="23" spans="1:6" ht="19.5" x14ac:dyDescent="0.25">
      <c r="A23" s="21"/>
      <c r="B23" s="7" t="s">
        <v>21</v>
      </c>
      <c r="C23" s="7">
        <f>C17/1000*60</f>
        <v>450</v>
      </c>
    </row>
    <row r="24" spans="1:6" ht="19.5" x14ac:dyDescent="0.25">
      <c r="A24" s="20" t="s">
        <v>23</v>
      </c>
      <c r="B24" s="7" t="s">
        <v>24</v>
      </c>
      <c r="C24" s="7">
        <f>C16/1000</f>
        <v>6</v>
      </c>
      <c r="E24" s="22"/>
      <c r="F24" s="3"/>
    </row>
    <row r="25" spans="1:6" ht="19.5" x14ac:dyDescent="0.25">
      <c r="A25" s="21"/>
      <c r="B25" s="7" t="s">
        <v>25</v>
      </c>
      <c r="C25" s="7">
        <f>C17/1000</f>
        <v>7.5</v>
      </c>
      <c r="E25" s="23"/>
      <c r="F25" s="3"/>
    </row>
    <row r="26" spans="1:6" ht="19.5" x14ac:dyDescent="0.25">
      <c r="A26" s="20" t="s">
        <v>29</v>
      </c>
      <c r="B26" s="7" t="s">
        <v>30</v>
      </c>
      <c r="C26" s="9">
        <f>C16/1000/60</f>
        <v>0.1</v>
      </c>
      <c r="E26" s="23"/>
      <c r="F26" s="3"/>
    </row>
    <row r="27" spans="1:6" ht="19.5" x14ac:dyDescent="0.25">
      <c r="A27" s="21"/>
      <c r="B27" s="7" t="s">
        <v>31</v>
      </c>
      <c r="C27" s="9">
        <f>C17/1000/60</f>
        <v>0.125</v>
      </c>
      <c r="E27" s="23"/>
      <c r="F27" s="3"/>
    </row>
    <row r="29" spans="1:6" ht="19.5" x14ac:dyDescent="0.25">
      <c r="A29" s="20" t="s">
        <v>26</v>
      </c>
      <c r="B29" s="7" t="s">
        <v>15</v>
      </c>
      <c r="C29" s="10">
        <f>C14*C24^0.5/C8^0.75</f>
        <v>542.11519890968634</v>
      </c>
    </row>
    <row r="30" spans="1:6" ht="19.5" x14ac:dyDescent="0.25">
      <c r="A30" s="20"/>
      <c r="B30" s="7" t="s">
        <v>16</v>
      </c>
      <c r="C30" s="11">
        <f>C14*C24^0.5/C9^0.75</f>
        <v>411.44894332511478</v>
      </c>
    </row>
    <row r="31" spans="1:6" ht="19.5" x14ac:dyDescent="0.25">
      <c r="A31" s="20"/>
      <c r="B31" s="7" t="s">
        <v>27</v>
      </c>
      <c r="C31" s="11">
        <f>C14*C24^0.5/C10^0.75</f>
        <v>277.30420482352525</v>
      </c>
    </row>
    <row r="32" spans="1:6" ht="19.5" x14ac:dyDescent="0.25">
      <c r="A32" s="20"/>
      <c r="B32" s="7" t="s">
        <v>17</v>
      </c>
      <c r="C32" s="11">
        <f>C14*C25^0.5/C11^0.75</f>
        <v>346.06945685030485</v>
      </c>
    </row>
    <row r="33" spans="1:6" ht="19.5" x14ac:dyDescent="0.25">
      <c r="A33" s="20" t="s">
        <v>28</v>
      </c>
      <c r="B33" s="7" t="s">
        <v>15</v>
      </c>
      <c r="C33" s="10">
        <f>C14*C26^0.5/C8^0.75</f>
        <v>69.986771236771219</v>
      </c>
    </row>
    <row r="34" spans="1:6" ht="19.5" x14ac:dyDescent="0.25">
      <c r="A34" s="20"/>
      <c r="B34" s="7" t="s">
        <v>16</v>
      </c>
      <c r="C34" s="11">
        <f>C14*C26^0.5/C9^0.75</f>
        <v>53.11783017709363</v>
      </c>
    </row>
    <row r="35" spans="1:6" ht="19.5" x14ac:dyDescent="0.25">
      <c r="A35" s="20"/>
      <c r="B35" s="7" t="s">
        <v>27</v>
      </c>
      <c r="C35" s="11">
        <f>C14*C26^0.5/C10^0.75</f>
        <v>35.79981890382679</v>
      </c>
    </row>
    <row r="36" spans="1:6" ht="19.5" x14ac:dyDescent="0.25">
      <c r="A36" s="20"/>
      <c r="B36" s="7" t="s">
        <v>17</v>
      </c>
      <c r="C36" s="11">
        <f>C14*C27^0.5/C11^0.75</f>
        <v>44.677374767075904</v>
      </c>
    </row>
    <row r="38" spans="1:6" ht="21.75" customHeight="1" x14ac:dyDescent="0.25">
      <c r="A38" s="19" t="s">
        <v>38</v>
      </c>
      <c r="B38" s="7" t="s">
        <v>39</v>
      </c>
      <c r="C38" s="12">
        <f>LN(C33)</f>
        <v>4.2483062418581081</v>
      </c>
    </row>
    <row r="39" spans="1:6" ht="19.5" x14ac:dyDescent="0.25">
      <c r="A39" s="19"/>
      <c r="B39" s="7" t="s">
        <v>40</v>
      </c>
      <c r="C39" s="12">
        <f t="shared" ref="C39:C41" si="0">LN(C34)</f>
        <v>3.97251265676412</v>
      </c>
    </row>
    <row r="40" spans="1:6" ht="19.5" x14ac:dyDescent="0.25">
      <c r="A40" s="19"/>
      <c r="B40" s="7" t="s">
        <v>42</v>
      </c>
      <c r="C40" s="12">
        <f t="shared" si="0"/>
        <v>3.5779428348415356</v>
      </c>
    </row>
    <row r="41" spans="1:6" ht="19.5" x14ac:dyDescent="0.25">
      <c r="A41" s="19"/>
      <c r="B41" s="7" t="s">
        <v>41</v>
      </c>
      <c r="C41" s="12">
        <f t="shared" si="0"/>
        <v>3.7994672161425478</v>
      </c>
    </row>
    <row r="43" spans="1:6" ht="20.25" customHeight="1" x14ac:dyDescent="0.25">
      <c r="A43" s="19" t="s">
        <v>43</v>
      </c>
      <c r="B43" s="7" t="s">
        <v>44</v>
      </c>
      <c r="C43" s="13">
        <f>LN(C22)</f>
        <v>5.8861040314501558</v>
      </c>
    </row>
    <row r="44" spans="1:6" ht="19.5" x14ac:dyDescent="0.25">
      <c r="A44" s="19"/>
      <c r="B44" s="7" t="s">
        <v>45</v>
      </c>
      <c r="C44" s="13">
        <f>LN(C23)</f>
        <v>6.1092475827643655</v>
      </c>
    </row>
    <row r="45" spans="1:6" x14ac:dyDescent="0.25">
      <c r="E45" s="2" t="s">
        <v>46</v>
      </c>
      <c r="F45" s="2" t="s">
        <v>47</v>
      </c>
    </row>
    <row r="46" spans="1:6" ht="19.5" x14ac:dyDescent="0.25">
      <c r="A46" s="19" t="s">
        <v>62</v>
      </c>
      <c r="B46" s="7" t="s">
        <v>34</v>
      </c>
      <c r="C46" s="11">
        <f>88.59*C38+13.46*C43-11.48*C38^2-0.85*C43^2-0.38*C38*C43-F46</f>
        <v>81.370597097430277</v>
      </c>
      <c r="E46" s="2" t="s">
        <v>48</v>
      </c>
      <c r="F46" s="2">
        <v>128.07</v>
      </c>
    </row>
    <row r="47" spans="1:6" ht="19.5" x14ac:dyDescent="0.25">
      <c r="A47" s="18"/>
      <c r="B47" s="7" t="s">
        <v>35</v>
      </c>
      <c r="C47" s="11">
        <f>88.59*C39+13.46*C43-11.48*C39^2-0.85*C43^2-0.38*C39*C43-F46</f>
        <v>83.582936149474705</v>
      </c>
      <c r="E47" s="2" t="s">
        <v>49</v>
      </c>
      <c r="F47" s="2">
        <v>130.27000000000001</v>
      </c>
    </row>
    <row r="48" spans="1:6" ht="19.5" x14ac:dyDescent="0.25">
      <c r="A48" s="18"/>
      <c r="B48" s="7" t="s">
        <v>36</v>
      </c>
      <c r="C48" s="11">
        <f>88.59*C40+13.46*C43-11.48*C40^2-0.85*C43^2-0.38*C40*C43-F46</f>
        <v>83.711545620898846</v>
      </c>
      <c r="E48" s="2" t="s">
        <v>50</v>
      </c>
      <c r="F48" s="2">
        <v>128.46</v>
      </c>
    </row>
    <row r="49" spans="1:7" ht="19.5" x14ac:dyDescent="0.25">
      <c r="A49" s="18"/>
      <c r="B49" s="7" t="s">
        <v>37</v>
      </c>
      <c r="C49" s="11">
        <f>88.59*C40+13.46*C44-11.48*C40^2-0.85*C44^2-0.38*C40*C44-F46</f>
        <v>84.136485216083429</v>
      </c>
      <c r="E49" s="2" t="s">
        <v>51</v>
      </c>
      <c r="F49" s="2">
        <v>130.77000000000001</v>
      </c>
    </row>
    <row r="50" spans="1:7" x14ac:dyDescent="0.25">
      <c r="E50" s="2" t="s">
        <v>52</v>
      </c>
      <c r="F50" s="2">
        <v>132.30000000000001</v>
      </c>
    </row>
    <row r="51" spans="1:7" ht="19.5" x14ac:dyDescent="0.25">
      <c r="A51" s="19" t="s">
        <v>61</v>
      </c>
      <c r="B51" s="7" t="s">
        <v>57</v>
      </c>
      <c r="C51" s="12">
        <f>1000*9.81*C26*C8/1000</f>
        <v>8.8290000000000006</v>
      </c>
      <c r="E51" s="2" t="s">
        <v>53</v>
      </c>
      <c r="F51" s="2">
        <v>133.69</v>
      </c>
    </row>
    <row r="52" spans="1:7" ht="19.5" x14ac:dyDescent="0.25">
      <c r="A52" s="18"/>
      <c r="B52" s="7" t="s">
        <v>58</v>
      </c>
      <c r="C52" s="12">
        <f>1000*9.81*C26*C9/1000</f>
        <v>12.753</v>
      </c>
      <c r="E52" s="2" t="s">
        <v>54</v>
      </c>
      <c r="F52" s="2">
        <v>130.38</v>
      </c>
    </row>
    <row r="53" spans="1:7" ht="19.5" x14ac:dyDescent="0.25">
      <c r="A53" s="18"/>
      <c r="B53" s="7" t="s">
        <v>59</v>
      </c>
      <c r="C53" s="12">
        <f>1000*9.81*C26*C10/1000</f>
        <v>21.582000000000001</v>
      </c>
      <c r="E53" s="2" t="s">
        <v>55</v>
      </c>
      <c r="F53" s="2">
        <v>133.94999999999999</v>
      </c>
    </row>
    <row r="54" spans="1:7" ht="19.5" x14ac:dyDescent="0.25">
      <c r="A54" s="18"/>
      <c r="B54" s="7" t="s">
        <v>60</v>
      </c>
      <c r="C54" s="12">
        <f>1000*9.81*C27*C11/1000</f>
        <v>23.298749999999998</v>
      </c>
      <c r="E54" s="2" t="s">
        <v>56</v>
      </c>
      <c r="F54" s="2">
        <v>128.79</v>
      </c>
    </row>
    <row r="56" spans="1:7" ht="19.5" x14ac:dyDescent="0.25">
      <c r="A56" s="19" t="s">
        <v>63</v>
      </c>
      <c r="B56" s="7" t="s">
        <v>64</v>
      </c>
      <c r="C56" s="12">
        <f>C51/C46*100</f>
        <v>10.850356658226888</v>
      </c>
      <c r="E56" s="18" t="s">
        <v>85</v>
      </c>
      <c r="F56" s="18"/>
      <c r="G56" s="18"/>
    </row>
    <row r="57" spans="1:7" ht="19.5" x14ac:dyDescent="0.25">
      <c r="A57" s="18"/>
      <c r="B57" s="7" t="s">
        <v>65</v>
      </c>
      <c r="C57" s="12">
        <f t="shared" ref="C57:C59" si="1">C52/C47*100</f>
        <v>15.257899025218858</v>
      </c>
      <c r="E57" s="1" t="s">
        <v>80</v>
      </c>
      <c r="F57" s="1" t="s">
        <v>82</v>
      </c>
      <c r="G57" s="1" t="s">
        <v>81</v>
      </c>
    </row>
    <row r="58" spans="1:7" ht="19.5" x14ac:dyDescent="0.25">
      <c r="A58" s="18"/>
      <c r="B58" s="7" t="s">
        <v>66</v>
      </c>
      <c r="C58" s="12">
        <f t="shared" si="1"/>
        <v>25.78138993841727</v>
      </c>
      <c r="E58" s="1">
        <v>11</v>
      </c>
      <c r="F58" s="1">
        <v>6</v>
      </c>
      <c r="G58" s="1">
        <v>91.7</v>
      </c>
    </row>
    <row r="59" spans="1:7" ht="19.5" x14ac:dyDescent="0.25">
      <c r="A59" s="18"/>
      <c r="B59" s="7" t="s">
        <v>67</v>
      </c>
      <c r="C59" s="12">
        <f t="shared" si="1"/>
        <v>27.691613145192612</v>
      </c>
      <c r="E59" s="1">
        <v>15</v>
      </c>
      <c r="F59" s="1">
        <v>6</v>
      </c>
      <c r="G59" s="1">
        <v>92</v>
      </c>
    </row>
    <row r="60" spans="1:7" x14ac:dyDescent="0.25">
      <c r="E60" s="1">
        <v>18.5</v>
      </c>
      <c r="F60" s="1">
        <v>6</v>
      </c>
      <c r="G60" s="1">
        <v>93.5</v>
      </c>
    </row>
    <row r="61" spans="1:7" ht="19.5" customHeight="1" x14ac:dyDescent="0.25">
      <c r="A61" s="19" t="s">
        <v>68</v>
      </c>
      <c r="B61" s="7" t="s">
        <v>69</v>
      </c>
      <c r="C61" s="14">
        <v>0.92</v>
      </c>
      <c r="E61" s="1">
        <v>22</v>
      </c>
      <c r="F61" s="1">
        <v>6</v>
      </c>
      <c r="G61" s="1">
        <v>93.5</v>
      </c>
    </row>
    <row r="62" spans="1:7" ht="19.5" x14ac:dyDescent="0.25">
      <c r="A62" s="19"/>
      <c r="B62" s="7" t="s">
        <v>70</v>
      </c>
      <c r="C62" s="14">
        <v>0.93500000000000005</v>
      </c>
      <c r="E62" s="1">
        <v>30</v>
      </c>
      <c r="F62" s="1">
        <v>6</v>
      </c>
      <c r="G62" s="1">
        <v>94.1</v>
      </c>
    </row>
    <row r="63" spans="1:7" ht="19.5" x14ac:dyDescent="0.25">
      <c r="A63" s="19"/>
      <c r="B63" s="7" t="s">
        <v>71</v>
      </c>
      <c r="C63" s="14">
        <v>0.94099999999999995</v>
      </c>
      <c r="E63" s="1">
        <v>37</v>
      </c>
      <c r="F63" s="1">
        <v>6</v>
      </c>
      <c r="G63" s="1">
        <v>94.1</v>
      </c>
    </row>
    <row r="64" spans="1:7" ht="19.5" x14ac:dyDescent="0.25">
      <c r="A64" s="19"/>
      <c r="B64" s="7" t="s">
        <v>72</v>
      </c>
      <c r="C64" s="14">
        <v>0.94099999999999995</v>
      </c>
    </row>
    <row r="65" spans="1:5" ht="19.5" x14ac:dyDescent="0.25">
      <c r="A65" s="15"/>
      <c r="B65" s="16"/>
      <c r="C65" s="17"/>
    </row>
    <row r="66" spans="1:5" x14ac:dyDescent="0.25">
      <c r="E66" s="2" t="s">
        <v>84</v>
      </c>
    </row>
    <row r="67" spans="1:5" ht="19.5" x14ac:dyDescent="0.25">
      <c r="A67" s="19" t="s">
        <v>75</v>
      </c>
      <c r="B67" s="7" t="s">
        <v>76</v>
      </c>
      <c r="C67" s="12">
        <f>C56/C61</f>
        <v>11.793865932855311</v>
      </c>
      <c r="E67" s="12">
        <v>12.272727272727273</v>
      </c>
    </row>
    <row r="68" spans="1:5" ht="19.5" x14ac:dyDescent="0.25">
      <c r="A68" s="19"/>
      <c r="B68" s="7" t="s">
        <v>77</v>
      </c>
      <c r="C68" s="12">
        <f>C57/C62</f>
        <v>16.318608583121772</v>
      </c>
      <c r="E68" s="12">
        <v>17.727272727272727</v>
      </c>
    </row>
    <row r="69" spans="1:5" ht="19.5" x14ac:dyDescent="0.25">
      <c r="A69" s="19"/>
      <c r="B69" s="7" t="s">
        <v>78</v>
      </c>
      <c r="C69" s="12">
        <f>C58/C63</f>
        <v>27.397863909051299</v>
      </c>
      <c r="E69" s="12">
        <v>30</v>
      </c>
    </row>
    <row r="70" spans="1:5" ht="19.5" x14ac:dyDescent="0.25">
      <c r="A70" s="19"/>
      <c r="B70" s="7" t="s">
        <v>79</v>
      </c>
      <c r="C70" s="12">
        <f>C59/C64</f>
        <v>29.427856689896508</v>
      </c>
      <c r="E70" s="12">
        <v>32.4</v>
      </c>
    </row>
    <row r="72" spans="1:5" ht="19.5" x14ac:dyDescent="0.25">
      <c r="A72" s="19" t="s">
        <v>86</v>
      </c>
      <c r="B72" s="7" t="s">
        <v>76</v>
      </c>
      <c r="C72" s="12">
        <f>C67/C51</f>
        <v>1.3358099368960596</v>
      </c>
    </row>
    <row r="73" spans="1:5" ht="19.5" x14ac:dyDescent="0.25">
      <c r="A73" s="18"/>
      <c r="B73" s="7" t="s">
        <v>77</v>
      </c>
      <c r="C73" s="12">
        <f t="shared" ref="C73:C75" si="2">C68/C52</f>
        <v>1.279589789314026</v>
      </c>
    </row>
    <row r="74" spans="1:5" ht="19.5" x14ac:dyDescent="0.25">
      <c r="A74" s="18"/>
      <c r="B74" s="7" t="s">
        <v>78</v>
      </c>
      <c r="C74" s="12">
        <f t="shared" si="2"/>
        <v>1.2694775233551709</v>
      </c>
    </row>
    <row r="75" spans="1:5" ht="19.5" x14ac:dyDescent="0.25">
      <c r="A75" s="18"/>
      <c r="B75" s="7" t="s">
        <v>79</v>
      </c>
      <c r="C75" s="12">
        <f t="shared" si="2"/>
        <v>1.2630659022435329</v>
      </c>
    </row>
  </sheetData>
  <mergeCells count="18">
    <mergeCell ref="A2:A14"/>
    <mergeCell ref="A16:A17"/>
    <mergeCell ref="A18:A21"/>
    <mergeCell ref="A22:A23"/>
    <mergeCell ref="A24:A25"/>
    <mergeCell ref="A33:A36"/>
    <mergeCell ref="A26:A27"/>
    <mergeCell ref="E24:E27"/>
    <mergeCell ref="A38:A41"/>
    <mergeCell ref="A43:A44"/>
    <mergeCell ref="A29:A32"/>
    <mergeCell ref="E56:G56"/>
    <mergeCell ref="A72:A75"/>
    <mergeCell ref="A46:A49"/>
    <mergeCell ref="A51:A54"/>
    <mergeCell ref="A56:A59"/>
    <mergeCell ref="A61:A64"/>
    <mergeCell ref="A67:A70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Genuine</dc:creator>
  <cp:lastModifiedBy>Genuine</cp:lastModifiedBy>
  <dcterms:created xsi:type="dcterms:W3CDTF">2024-08-24T23:50:50Z</dcterms:created>
  <dcterms:modified xsi:type="dcterms:W3CDTF">2024-11-02T08:03:54Z</dcterms:modified>
</cp:coreProperties>
</file>